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Екайкин\Documents\Papers\2023 новая изот модель\приложения\"/>
    </mc:Choice>
  </mc:AlternateContent>
  <xr:revisionPtr revIDLastSave="0" documentId="13_ncr:1_{DBC89EC5-E64B-4DF1-87E3-B0A15CDDFD0C}" xr6:coauthVersionLast="36" xr6:coauthVersionMax="36" xr10:uidLastSave="{00000000-0000-0000-0000-000000000000}"/>
  <bookViews>
    <workbookView xWindow="0" yWindow="0" windowWidth="19200" windowHeight="6230" xr2:uid="{40F9F59D-9A84-48BB-A6A8-4C075B3CC8B4}"/>
  </bookViews>
  <sheets>
    <sheet name="input" sheetId="1" r:id="rId1"/>
    <sheet name="fractionation coef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B8" i="1"/>
  <c r="B7" i="1"/>
  <c r="F65" i="1" l="1"/>
  <c r="B22" i="2" l="1"/>
  <c r="B20" i="2"/>
  <c r="B21" i="2"/>
  <c r="B16" i="2"/>
  <c r="B18" i="2"/>
  <c r="B17" i="2"/>
  <c r="B10" i="2" l="1"/>
  <c r="B31" i="1" l="1"/>
  <c r="B30" i="1"/>
  <c r="B35" i="1"/>
  <c r="B34" i="1"/>
  <c r="B33" i="1"/>
  <c r="B32" i="1"/>
  <c r="B13" i="2"/>
  <c r="B29" i="1" s="1"/>
  <c r="B12" i="2"/>
  <c r="B28" i="1" s="1"/>
  <c r="B26" i="1" l="1"/>
  <c r="B9" i="2"/>
  <c r="B25" i="1" s="1"/>
  <c r="B8" i="2"/>
  <c r="B24" i="1" s="1"/>
  <c r="B6" i="2"/>
  <c r="B23" i="1" s="1"/>
  <c r="B5" i="2"/>
  <c r="B22" i="1" s="1"/>
  <c r="B4" i="2"/>
  <c r="B21" i="1" s="1"/>
</calcChain>
</file>

<file path=xl/sharedStrings.xml><?xml version="1.0" encoding="utf-8"?>
<sst xmlns="http://schemas.openxmlformats.org/spreadsheetml/2006/main" count="172" uniqueCount="129">
  <si>
    <t>БЛОК 1. УСЛОВИЯ В ИСТОЧНИКЕ ВЛАГИ</t>
  </si>
  <si>
    <t>Переменная</t>
  </si>
  <si>
    <t>Цифровая кодировка:</t>
  </si>
  <si>
    <t>teta_s</t>
  </si>
  <si>
    <t>ячейки, куда нужно подставлять значения</t>
  </si>
  <si>
    <t>ячейки, которые нельзя трогать</t>
  </si>
  <si>
    <r>
      <t xml:space="preserve">температура поверхности моря в источнике влаги, </t>
    </r>
    <r>
      <rPr>
        <sz val="11"/>
        <color theme="1"/>
        <rFont val="Calibri"/>
        <family val="2"/>
        <charset val="204"/>
      </rPr>
      <t>°С</t>
    </r>
  </si>
  <si>
    <t>H_s0</t>
  </si>
  <si>
    <t>k_18O</t>
  </si>
  <si>
    <t>k_D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</si>
  <si>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charset val="204"/>
        <scheme val="minor"/>
      </rPr>
      <t>m_18O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</si>
  <si>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charset val="204"/>
        <scheme val="minor"/>
      </rPr>
      <t>m_D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</si>
  <si>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charset val="204"/>
        <scheme val="minor"/>
      </rPr>
      <t>m_17O</t>
    </r>
  </si>
  <si>
    <t>L_18O</t>
  </si>
  <si>
    <r>
      <t>L_</t>
    </r>
    <r>
      <rPr>
        <sz val="11"/>
        <color theme="1"/>
        <rFont val="Calibri"/>
        <family val="2"/>
        <charset val="204"/>
        <scheme val="minor"/>
      </rPr>
      <t>D</t>
    </r>
  </si>
  <si>
    <t>L_17O</t>
  </si>
  <si>
    <t>циркуляционное отношение влаги (учитывает отношение количества влаги, приходящей к источнику влаги, к количеству влаги, покидающей источник, а также отношение изотопных составов этой влаги)</t>
  </si>
  <si>
    <t>k_17O</t>
  </si>
  <si>
    <t>bT</t>
  </si>
  <si>
    <t>Значение</t>
  </si>
  <si>
    <t>Пояснение</t>
  </si>
  <si>
    <t>БЛОК 2. РАВНОВЕСНЫЕ КОЭФФИЦИЕНТЫ ФРАКЦИОНИРОВАНИЯ</t>
  </si>
  <si>
    <t>Вставь в ячейку ниже название источника</t>
  </si>
  <si>
    <t>Majoube71</t>
  </si>
  <si>
    <t>Доступны следующие варианты:</t>
  </si>
  <si>
    <t>К-ты фракционирования для системы пар-вода</t>
  </si>
  <si>
    <t>для кислорода 18</t>
  </si>
  <si>
    <t>для дейтерия</t>
  </si>
  <si>
    <t xml:space="preserve">Коэффициенты уравнения A/T^2 - B/T - C для </t>
  </si>
  <si>
    <t>То же для дейтерия, только тут A/T^2 - B/T + C</t>
  </si>
  <si>
    <t>для системы пар-вода (T в Кельвинах)</t>
  </si>
  <si>
    <t>n</t>
  </si>
  <si>
    <r>
      <t xml:space="preserve">коэффициент, связывающий 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charset val="204"/>
        <scheme val="minor"/>
      </rPr>
      <t xml:space="preserve"> для кислорода 17 и 18</t>
    </r>
  </si>
  <si>
    <t>вычисления к-тов фракционирования (ln(alfa))</t>
  </si>
  <si>
    <t>A18 v_l</t>
  </si>
  <si>
    <t>B18 v_l</t>
  </si>
  <si>
    <t>C18 v_l</t>
  </si>
  <si>
    <t>AD v_l</t>
  </si>
  <si>
    <t>BD v_l</t>
  </si>
  <si>
    <t>CD v_l</t>
  </si>
  <si>
    <t>AD scl_v</t>
  </si>
  <si>
    <t>C scl_v</t>
  </si>
  <si>
    <t>Merlivat&amp;Nief</t>
  </si>
  <si>
    <t xml:space="preserve">Коэффициенты уравнения A/T^2 - C для </t>
  </si>
  <si>
    <t>системы "переохлажденная жидкость - пар" (только D)</t>
  </si>
  <si>
    <t>К-ты фракционирования для системы пар - переохлажденная вода (только дейтерий)</t>
  </si>
  <si>
    <t>A18 v_i</t>
  </si>
  <si>
    <t>B18 v_i</t>
  </si>
  <si>
    <t>C18 v_i</t>
  </si>
  <si>
    <t xml:space="preserve">Коэффициенты уравнения A/T^2 - B/T + C для </t>
  </si>
  <si>
    <t>Ellehoj13</t>
  </si>
  <si>
    <t>AD v_i</t>
  </si>
  <si>
    <t>BD v_i</t>
  </si>
  <si>
    <t>CD v_i</t>
  </si>
  <si>
    <t>системы "лёд - пар", для кислорода 18</t>
  </si>
  <si>
    <t>То же для дейтерия</t>
  </si>
  <si>
    <t>К-ты фракционирования для системы пар - лёд</t>
  </si>
  <si>
    <t>БЛОК 3. ПАРАМЕТРЫ ТРАЕКТОРИИ</t>
  </si>
  <si>
    <t>g</t>
  </si>
  <si>
    <t>S_d</t>
  </si>
  <si>
    <t>E_d</t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</si>
  <si>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charset val="204"/>
        <scheme val="minor"/>
      </rPr>
      <t>E</t>
    </r>
  </si>
  <si>
    <t>T_d</t>
  </si>
  <si>
    <t>p_sl</t>
  </si>
  <si>
    <t>БЛОК 4. ОСАДКООБРАЗОВАНИЕ В ОБЛАКАХ</t>
  </si>
  <si>
    <t>L0</t>
  </si>
  <si>
    <t>Nu</t>
  </si>
  <si>
    <t>T_w</t>
  </si>
  <si>
    <t>T_i</t>
  </si>
  <si>
    <t>содержание жидкой воды в облаках (отношение молей жидкости к молям водяного пара), при котором начинается осадкообразование</t>
  </si>
  <si>
    <t>БЛОК 5. ДАВЛЕНИЕ НАСЫЩЕНИЯ - ФОРМУЛЫ МАГНУСА</t>
  </si>
  <si>
    <t>A_w</t>
  </si>
  <si>
    <t>B_w</t>
  </si>
  <si>
    <t>A_i</t>
  </si>
  <si>
    <t>B_i</t>
  </si>
  <si>
    <t>над водой</t>
  </si>
  <si>
    <t>надо льдом</t>
  </si>
  <si>
    <t>уравнение Магнуса вида pe = 610,6 e(A T / (B + T))</t>
  </si>
  <si>
    <t>с температурой воздуха Т (*С)</t>
  </si>
  <si>
    <t>sigma0</t>
  </si>
  <si>
    <t>CD scl_v</t>
  </si>
  <si>
    <t>БЛОК 6. ДИФФУЗИЯ МОЛЕКУЛ В ВОЗДУХЕ</t>
  </si>
  <si>
    <t>Dif_18O</t>
  </si>
  <si>
    <t>Dif_D</t>
  </si>
  <si>
    <t>Dif_17O</t>
  </si>
  <si>
    <t>Merlivat</t>
  </si>
  <si>
    <t>Cappa</t>
  </si>
  <si>
    <t>H_s</t>
  </si>
  <si>
    <t>связывающего влажность и температуру</t>
  </si>
  <si>
    <r>
      <t xml:space="preserve">к-ты линейного уравнения H_s = Teta_s * </t>
    </r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charset val="204"/>
        <scheme val="minor"/>
      </rPr>
      <t>T + H_s0,</t>
    </r>
  </si>
  <si>
    <t>Физические пределы</t>
  </si>
  <si>
    <t>От</t>
  </si>
  <si>
    <t>До</t>
  </si>
  <si>
    <t>Вероятные пределы</t>
  </si>
  <si>
    <t>Размерность</t>
  </si>
  <si>
    <t>относительная влажность воздуха в источнике влаги</t>
  </si>
  <si>
    <t>кинетический фактор для кислорода 18</t>
  </si>
  <si>
    <t>доли единицы</t>
  </si>
  <si>
    <t>k_D / k_18O</t>
  </si>
  <si>
    <t>k_17О / k_18O</t>
  </si>
  <si>
    <t>‰</t>
  </si>
  <si>
    <r>
      <rPr>
        <sz val="11"/>
        <color theme="1"/>
        <rFont val="Calibri"/>
        <family val="2"/>
        <charset val="204"/>
      </rPr>
      <t>°</t>
    </r>
    <r>
      <rPr>
        <sz val="11"/>
        <color theme="1"/>
        <rFont val="Calibri"/>
        <family val="2"/>
        <charset val="204"/>
        <scheme val="minor"/>
      </rPr>
      <t>С</t>
    </r>
  </si>
  <si>
    <t>изотопный состав (кислород 18) морской воды</t>
  </si>
  <si>
    <t>изотопный состав (дейтерий) морской воды</t>
  </si>
  <si>
    <t>изотопный состав (кислород 17) морской воды</t>
  </si>
  <si>
    <r>
      <rPr>
        <sz val="11"/>
        <color theme="1"/>
        <rFont val="Symbol"/>
        <family val="1"/>
        <charset val="2"/>
      </rPr>
      <t>L_</t>
    </r>
    <r>
      <rPr>
        <sz val="11"/>
        <color theme="1"/>
        <rFont val="Calibri"/>
        <family val="2"/>
        <charset val="204"/>
        <scheme val="minor"/>
      </rPr>
      <t xml:space="preserve">D / 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charset val="204"/>
        <scheme val="minor"/>
      </rPr>
      <t>_18O</t>
    </r>
  </si>
  <si>
    <r>
      <rPr>
        <sz val="11"/>
        <color theme="1"/>
        <rFont val="Symbol"/>
        <family val="1"/>
        <charset val="2"/>
      </rPr>
      <t>L_</t>
    </r>
    <r>
      <rPr>
        <sz val="11"/>
        <color theme="1"/>
        <rFont val="Calibri"/>
        <family val="2"/>
        <charset val="204"/>
        <scheme val="minor"/>
      </rPr>
      <t xml:space="preserve">17O / 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charset val="204"/>
        <scheme val="minor"/>
      </rPr>
      <t>_18O</t>
    </r>
  </si>
  <si>
    <r>
      <rPr>
        <sz val="11"/>
        <color theme="1"/>
        <rFont val="Calibri"/>
        <family val="2"/>
        <charset val="204"/>
      </rPr>
      <t>°</t>
    </r>
    <r>
      <rPr>
        <sz val="11"/>
        <color theme="1"/>
        <rFont val="Calibri"/>
        <family val="2"/>
        <charset val="204"/>
        <scheme val="minor"/>
      </rPr>
      <t>С</t>
    </r>
    <r>
      <rPr>
        <vertAlign val="superscript"/>
        <sz val="11"/>
        <color theme="1"/>
        <rFont val="Calibri"/>
        <family val="2"/>
        <charset val="204"/>
        <scheme val="minor"/>
      </rPr>
      <t>-1</t>
    </r>
  </si>
  <si>
    <t>км</t>
  </si>
  <si>
    <t>длина траектории</t>
  </si>
  <si>
    <t>м</t>
  </si>
  <si>
    <t>высота траектории в её конце</t>
  </si>
  <si>
    <t>кривизна траектории (чем больше кривизна, тем более выпуклая траектория; при оч. Малых значениях - прямая линия; при отрицательных - вогнутая)</t>
  </si>
  <si>
    <t>°C/km</t>
  </si>
  <si>
    <t>вертикальный градиент температуры</t>
  </si>
  <si>
    <t>°C</t>
  </si>
  <si>
    <t>температура конденсации в конце траектории</t>
  </si>
  <si>
    <t>не выше Ts</t>
  </si>
  <si>
    <t>МПа</t>
  </si>
  <si>
    <t>давление на уровне моря в начале траектории</t>
  </si>
  <si>
    <t>отношение потери влаги в смешанных облаках за счет испарения и за счет выпадения</t>
  </si>
  <si>
    <t>параметр для расчета перенасыщения влаги надо льдом</t>
  </si>
  <si>
    <t>температура перехода от жидких к смешанным облакам</t>
  </si>
  <si>
    <t>температура перехода от смешанных к ледяным облакам</t>
  </si>
  <si>
    <t>не выше T_w</t>
  </si>
  <si>
    <r>
      <t>отношение к-тов молекулярной диффузии для молекул 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vertAlign val="superscript"/>
        <sz val="11"/>
        <color theme="1"/>
        <rFont val="Calibri"/>
        <family val="2"/>
        <charset val="204"/>
        <scheme val="minor"/>
      </rPr>
      <t>16</t>
    </r>
    <r>
      <rPr>
        <sz val="11"/>
        <color theme="1"/>
        <rFont val="Calibri"/>
        <family val="2"/>
        <charset val="204"/>
        <scheme val="minor"/>
      </rPr>
      <t>O/H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vertAlign val="superscript"/>
        <sz val="11"/>
        <color theme="1"/>
        <rFont val="Calibri"/>
        <family val="2"/>
        <charset val="204"/>
        <scheme val="minor"/>
      </rPr>
      <t>18</t>
    </r>
    <r>
      <rPr>
        <sz val="11"/>
        <color theme="1"/>
        <rFont val="Calibri"/>
        <family val="2"/>
        <charset val="204"/>
        <scheme val="minor"/>
      </rPr>
      <t>O</t>
    </r>
  </si>
  <si>
    <r>
      <t>отношение к-тов молекулярной диффузии для молекул 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vertAlign val="superscript"/>
        <sz val="11"/>
        <color theme="1"/>
        <rFont val="Calibri"/>
        <family val="2"/>
        <charset val="204"/>
        <scheme val="minor"/>
      </rPr>
      <t>16</t>
    </r>
    <r>
      <rPr>
        <sz val="11"/>
        <color theme="1"/>
        <rFont val="Calibri"/>
        <family val="2"/>
        <charset val="204"/>
        <scheme val="minor"/>
      </rPr>
      <t>O/H</t>
    </r>
    <r>
      <rPr>
        <vertAlign val="subscript"/>
        <sz val="11"/>
        <color theme="1"/>
        <rFont val="Calibri"/>
        <family val="2"/>
        <charset val="204"/>
        <scheme val="minor"/>
      </rPr>
      <t>D</t>
    </r>
    <r>
      <rPr>
        <vertAlign val="superscript"/>
        <sz val="11"/>
        <color theme="1"/>
        <rFont val="Calibri"/>
        <family val="2"/>
        <charset val="204"/>
        <scheme val="minor"/>
      </rPr>
      <t>16</t>
    </r>
    <r>
      <rPr>
        <sz val="11"/>
        <color theme="1"/>
        <rFont val="Calibri"/>
        <family val="2"/>
        <charset val="204"/>
        <scheme val="minor"/>
      </rPr>
      <t>O</t>
    </r>
  </si>
  <si>
    <r>
      <t>отношение к-тов молекулярной диффузии для молекул 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vertAlign val="superscript"/>
        <sz val="11"/>
        <color theme="1"/>
        <rFont val="Calibri"/>
        <family val="2"/>
        <charset val="204"/>
        <scheme val="minor"/>
      </rPr>
      <t>16</t>
    </r>
    <r>
      <rPr>
        <sz val="11"/>
        <color theme="1"/>
        <rFont val="Calibri"/>
        <family val="2"/>
        <charset val="204"/>
        <scheme val="minor"/>
      </rPr>
      <t>O/H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vertAlign val="superscript"/>
        <sz val="11"/>
        <color theme="1"/>
        <rFont val="Calibri"/>
        <family val="2"/>
        <charset val="204"/>
        <scheme val="minor"/>
      </rPr>
      <t>17</t>
    </r>
    <r>
      <rPr>
        <sz val="11"/>
        <color theme="1"/>
        <rFont val="Calibri"/>
        <family val="2"/>
        <charset val="204"/>
        <scheme val="minor"/>
      </rPr>
      <t>O</t>
    </r>
  </si>
  <si>
    <t>связывает давление насыщения водяного пара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</si>
</sst>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b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0" fillId="3" borderId="0" xfId="0" applyFill="1"/>
    <xf numFmtId="0" fontId="4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Font="1"/>
    <xf numFmtId="49" fontId="0" fillId="0" borderId="0" xfId="0" applyNumberFormat="1"/>
    <xf numFmtId="0" fontId="0" fillId="4" borderId="0" xfId="0" applyFill="1"/>
    <xf numFmtId="164" fontId="0" fillId="0" borderId="0" xfId="0" applyNumberFormat="1"/>
    <xf numFmtId="0" fontId="5" fillId="0" borderId="0" xfId="0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6082C-95EB-4766-9AD8-BD932FECAA84}">
  <dimension ref="A1:J66"/>
  <sheetViews>
    <sheetView tabSelected="1" topLeftCell="A19" workbookViewId="0">
      <selection activeCell="F34" sqref="F34"/>
    </sheetView>
  </sheetViews>
  <sheetFormatPr defaultRowHeight="14.5"/>
  <cols>
    <col min="1" max="1" width="12.36328125" customWidth="1"/>
    <col min="3" max="3" width="13.36328125" bestFit="1" customWidth="1"/>
    <col min="4" max="4" width="48.26953125" customWidth="1"/>
    <col min="6" max="6" width="11" customWidth="1"/>
    <col min="8" max="8" width="10.90625" customWidth="1"/>
    <col min="9" max="9" width="12.6328125" customWidth="1"/>
  </cols>
  <sheetData>
    <row r="1" spans="1:10">
      <c r="A1" t="s">
        <v>0</v>
      </c>
      <c r="I1" t="s">
        <v>2</v>
      </c>
    </row>
    <row r="2" spans="1:10">
      <c r="E2" s="10" t="s">
        <v>90</v>
      </c>
      <c r="G2" s="10" t="s">
        <v>93</v>
      </c>
      <c r="I2" s="1"/>
      <c r="J2" t="s">
        <v>4</v>
      </c>
    </row>
    <row r="3" spans="1:10">
      <c r="A3" s="10" t="s">
        <v>1</v>
      </c>
      <c r="B3" s="10" t="s">
        <v>19</v>
      </c>
      <c r="C3" s="10" t="s">
        <v>94</v>
      </c>
      <c r="D3" s="10" t="s">
        <v>20</v>
      </c>
      <c r="E3" s="10" t="s">
        <v>91</v>
      </c>
      <c r="F3" s="10" t="s">
        <v>92</v>
      </c>
      <c r="G3" s="10" t="s">
        <v>91</v>
      </c>
      <c r="H3" s="10" t="s">
        <v>92</v>
      </c>
      <c r="I3" s="2"/>
      <c r="J3" t="s">
        <v>5</v>
      </c>
    </row>
    <row r="4" spans="1:10">
      <c r="A4" t="s">
        <v>3</v>
      </c>
      <c r="B4" s="5">
        <v>17.399999999999999</v>
      </c>
      <c r="C4" t="s">
        <v>101</v>
      </c>
      <c r="D4" t="s">
        <v>6</v>
      </c>
      <c r="E4">
        <v>0</v>
      </c>
      <c r="G4">
        <v>0</v>
      </c>
      <c r="H4">
        <v>30</v>
      </c>
    </row>
    <row r="5" spans="1:10">
      <c r="A5" t="s">
        <v>87</v>
      </c>
      <c r="B5" s="5">
        <v>0.72</v>
      </c>
      <c r="C5" t="s">
        <v>97</v>
      </c>
      <c r="D5" t="s">
        <v>95</v>
      </c>
      <c r="E5">
        <v>0</v>
      </c>
      <c r="F5">
        <v>1</v>
      </c>
      <c r="G5">
        <v>0.6</v>
      </c>
      <c r="H5">
        <v>1</v>
      </c>
    </row>
    <row r="6" spans="1:10">
      <c r="A6" t="s">
        <v>8</v>
      </c>
      <c r="B6" s="5">
        <v>5.0000000000000001E-3</v>
      </c>
      <c r="D6" t="s">
        <v>96</v>
      </c>
      <c r="E6">
        <v>0</v>
      </c>
      <c r="F6">
        <v>0.03</v>
      </c>
      <c r="G6">
        <v>3.0000000000000001E-3</v>
      </c>
      <c r="H6">
        <v>5.0000000000000001E-3</v>
      </c>
    </row>
    <row r="7" spans="1:10">
      <c r="A7" t="s">
        <v>9</v>
      </c>
      <c r="B7" s="2">
        <f>B6*C7</f>
        <v>4.4000000000000003E-3</v>
      </c>
      <c r="C7" s="8">
        <v>0.88</v>
      </c>
      <c r="D7" t="s">
        <v>98</v>
      </c>
      <c r="G7">
        <v>0.73</v>
      </c>
      <c r="H7">
        <v>1.06</v>
      </c>
    </row>
    <row r="8" spans="1:10">
      <c r="A8" t="s">
        <v>17</v>
      </c>
      <c r="B8" s="2">
        <f>B6*C8</f>
        <v>2.5900000000000003E-3</v>
      </c>
      <c r="C8" s="8">
        <v>0.51800000000000002</v>
      </c>
      <c r="D8" t="s">
        <v>99</v>
      </c>
      <c r="G8">
        <v>0.51800000000000002</v>
      </c>
      <c r="H8">
        <v>0.51800000000000002</v>
      </c>
    </row>
    <row r="9" spans="1:10">
      <c r="A9" s="3" t="s">
        <v>10</v>
      </c>
      <c r="B9" s="5">
        <v>0</v>
      </c>
      <c r="C9" s="11" t="s">
        <v>100</v>
      </c>
      <c r="D9" t="s">
        <v>102</v>
      </c>
      <c r="E9" s="7"/>
    </row>
    <row r="10" spans="1:10">
      <c r="A10" s="3" t="s">
        <v>11</v>
      </c>
      <c r="B10" s="5">
        <v>0</v>
      </c>
      <c r="C10" s="11" t="s">
        <v>100</v>
      </c>
      <c r="D10" t="s">
        <v>103</v>
      </c>
    </row>
    <row r="11" spans="1:10">
      <c r="A11" s="3" t="s">
        <v>12</v>
      </c>
      <c r="B11" s="5">
        <v>0</v>
      </c>
      <c r="C11" s="11" t="s">
        <v>100</v>
      </c>
      <c r="D11" t="s">
        <v>104</v>
      </c>
    </row>
    <row r="12" spans="1:10">
      <c r="A12" s="4" t="s">
        <v>13</v>
      </c>
      <c r="B12" s="5">
        <v>1.6E-2</v>
      </c>
      <c r="D12" t="s">
        <v>16</v>
      </c>
      <c r="E12">
        <v>0</v>
      </c>
      <c r="G12">
        <v>0.01</v>
      </c>
      <c r="H12">
        <v>0.02</v>
      </c>
    </row>
    <row r="13" spans="1:10">
      <c r="A13" s="4" t="s">
        <v>14</v>
      </c>
      <c r="B13" s="2">
        <f>B12*C13</f>
        <v>0.1376</v>
      </c>
      <c r="C13" s="8">
        <v>8.6</v>
      </c>
      <c r="D13" s="3" t="s">
        <v>105</v>
      </c>
      <c r="E13">
        <v>0</v>
      </c>
      <c r="G13">
        <v>8</v>
      </c>
      <c r="H13">
        <v>9</v>
      </c>
    </row>
    <row r="14" spans="1:10">
      <c r="A14" s="4" t="s">
        <v>15</v>
      </c>
      <c r="B14" s="2">
        <f>B12*C14</f>
        <v>8.4543999999999991E-3</v>
      </c>
      <c r="C14" s="8">
        <v>0.52839999999999998</v>
      </c>
      <c r="D14" s="3" t="s">
        <v>106</v>
      </c>
      <c r="E14">
        <v>0</v>
      </c>
      <c r="G14">
        <v>0.52800000000000002</v>
      </c>
      <c r="H14">
        <v>0.53200000000000003</v>
      </c>
    </row>
    <row r="15" spans="1:10">
      <c r="A15" t="s">
        <v>7</v>
      </c>
      <c r="B15" s="5">
        <v>0.85</v>
      </c>
      <c r="C15" t="s">
        <v>97</v>
      </c>
      <c r="D15" t="s">
        <v>89</v>
      </c>
    </row>
    <row r="16" spans="1:10" ht="16.5">
      <c r="A16" s="4" t="s">
        <v>18</v>
      </c>
      <c r="B16" s="5">
        <v>-4.0000000000000001E-3</v>
      </c>
      <c r="C16" t="s">
        <v>107</v>
      </c>
      <c r="D16" t="s">
        <v>88</v>
      </c>
      <c r="G16">
        <v>-6.0000000000000001E-3</v>
      </c>
      <c r="H16">
        <v>-3.0000000000000001E-3</v>
      </c>
    </row>
    <row r="18" spans="1:8">
      <c r="A18" s="6" t="s">
        <v>21</v>
      </c>
    </row>
    <row r="20" spans="1:8">
      <c r="A20" s="10" t="s">
        <v>1</v>
      </c>
      <c r="B20" s="10" t="s">
        <v>19</v>
      </c>
      <c r="D20" s="10" t="s">
        <v>20</v>
      </c>
    </row>
    <row r="21" spans="1:8">
      <c r="A21" t="s">
        <v>34</v>
      </c>
      <c r="B21" s="2">
        <f>'fractionation coefs'!B4</f>
        <v>1137</v>
      </c>
      <c r="D21" t="s">
        <v>28</v>
      </c>
      <c r="F21" t="s">
        <v>22</v>
      </c>
    </row>
    <row r="22" spans="1:8">
      <c r="A22" t="s">
        <v>35</v>
      </c>
      <c r="B22" s="2">
        <f>'fractionation coefs'!B5</f>
        <v>0.41560000000000002</v>
      </c>
      <c r="D22" t="s">
        <v>33</v>
      </c>
      <c r="F22" s="5" t="s">
        <v>23</v>
      </c>
      <c r="H22" t="s">
        <v>24</v>
      </c>
    </row>
    <row r="23" spans="1:8">
      <c r="A23" t="s">
        <v>36</v>
      </c>
      <c r="B23" s="2">
        <f>'fractionation coefs'!B6</f>
        <v>2.0669999999999998E-3</v>
      </c>
      <c r="D23" t="s">
        <v>30</v>
      </c>
      <c r="H23" t="s">
        <v>23</v>
      </c>
    </row>
    <row r="24" spans="1:8">
      <c r="A24" t="s">
        <v>37</v>
      </c>
      <c r="B24" s="2">
        <f>'fractionation coefs'!B8</f>
        <v>24844</v>
      </c>
      <c r="D24" t="s">
        <v>29</v>
      </c>
    </row>
    <row r="25" spans="1:8">
      <c r="A25" t="s">
        <v>38</v>
      </c>
      <c r="B25" s="2">
        <f>'fractionation coefs'!B9</f>
        <v>76.248000000000005</v>
      </c>
    </row>
    <row r="26" spans="1:8">
      <c r="A26" t="s">
        <v>39</v>
      </c>
      <c r="B26" s="2">
        <f>'fractionation coefs'!B10</f>
        <v>0.05</v>
      </c>
    </row>
    <row r="27" spans="1:8">
      <c r="A27" t="s">
        <v>31</v>
      </c>
      <c r="B27" s="5">
        <v>0.52900000000000003</v>
      </c>
      <c r="D27" t="s">
        <v>32</v>
      </c>
    </row>
    <row r="28" spans="1:8">
      <c r="A28" t="s">
        <v>40</v>
      </c>
      <c r="B28" s="2">
        <f>'fractionation coefs'!B12</f>
        <v>15013</v>
      </c>
      <c r="D28" t="s">
        <v>43</v>
      </c>
      <c r="F28" t="s">
        <v>22</v>
      </c>
    </row>
    <row r="29" spans="1:8">
      <c r="A29" t="s">
        <v>80</v>
      </c>
      <c r="B29" s="2">
        <f>'fractionation coefs'!B13</f>
        <v>9.7379999999999994E-2</v>
      </c>
      <c r="D29" t="s">
        <v>44</v>
      </c>
      <c r="F29" s="5" t="s">
        <v>42</v>
      </c>
      <c r="H29" t="s">
        <v>24</v>
      </c>
    </row>
    <row r="30" spans="1:8">
      <c r="A30" t="s">
        <v>46</v>
      </c>
      <c r="B30" s="2">
        <f>'fractionation coefs'!B16</f>
        <v>0</v>
      </c>
      <c r="D30" t="s">
        <v>49</v>
      </c>
      <c r="H30" t="s">
        <v>42</v>
      </c>
    </row>
    <row r="31" spans="1:8">
      <c r="A31" t="s">
        <v>47</v>
      </c>
      <c r="B31" s="2">
        <f>'fractionation coefs'!B17</f>
        <v>-11.839</v>
      </c>
      <c r="D31" t="s">
        <v>54</v>
      </c>
    </row>
    <row r="32" spans="1:8">
      <c r="A32" t="s">
        <v>48</v>
      </c>
      <c r="B32" s="2">
        <f>'fractionation coefs'!B18</f>
        <v>-2.8223999999999999E-2</v>
      </c>
      <c r="F32" t="s">
        <v>22</v>
      </c>
    </row>
    <row r="33" spans="1:8">
      <c r="A33" t="s">
        <v>51</v>
      </c>
      <c r="B33" s="2">
        <f>'fractionation coefs'!B20</f>
        <v>16288</v>
      </c>
      <c r="D33" t="s">
        <v>55</v>
      </c>
      <c r="F33" s="5" t="s">
        <v>42</v>
      </c>
      <c r="H33" t="s">
        <v>24</v>
      </c>
    </row>
    <row r="34" spans="1:8">
      <c r="A34" t="s">
        <v>52</v>
      </c>
      <c r="B34" s="2">
        <f>'fractionation coefs'!B21</f>
        <v>0</v>
      </c>
      <c r="H34" t="s">
        <v>50</v>
      </c>
    </row>
    <row r="35" spans="1:8">
      <c r="A35" t="s">
        <v>53</v>
      </c>
      <c r="B35" s="2">
        <f>'fractionation coefs'!B22</f>
        <v>-9.4500000000000001E-2</v>
      </c>
      <c r="H35" t="s">
        <v>42</v>
      </c>
    </row>
    <row r="37" spans="1:8">
      <c r="A37" t="s">
        <v>57</v>
      </c>
      <c r="E37" s="10" t="s">
        <v>90</v>
      </c>
      <c r="G37" s="10" t="s">
        <v>93</v>
      </c>
    </row>
    <row r="38" spans="1:8">
      <c r="A38" s="10" t="s">
        <v>1</v>
      </c>
      <c r="B38" s="10" t="s">
        <v>19</v>
      </c>
      <c r="C38" s="10" t="s">
        <v>94</v>
      </c>
      <c r="D38" s="10" t="s">
        <v>20</v>
      </c>
      <c r="E38" s="10" t="s">
        <v>91</v>
      </c>
      <c r="F38" s="10" t="s">
        <v>92</v>
      </c>
      <c r="G38" s="10" t="s">
        <v>91</v>
      </c>
      <c r="H38" s="10" t="s">
        <v>92</v>
      </c>
    </row>
    <row r="39" spans="1:8">
      <c r="A39" t="s">
        <v>59</v>
      </c>
      <c r="B39" s="5">
        <v>6000</v>
      </c>
      <c r="C39" t="s">
        <v>108</v>
      </c>
      <c r="D39" t="s">
        <v>109</v>
      </c>
      <c r="E39">
        <v>0</v>
      </c>
    </row>
    <row r="40" spans="1:8">
      <c r="A40" t="s">
        <v>60</v>
      </c>
      <c r="B40" s="5">
        <v>4300</v>
      </c>
      <c r="C40" t="s">
        <v>110</v>
      </c>
      <c r="D40" t="s">
        <v>111</v>
      </c>
      <c r="E40">
        <v>0</v>
      </c>
    </row>
    <row r="41" spans="1:8">
      <c r="A41" s="4" t="s">
        <v>58</v>
      </c>
      <c r="B41" s="5">
        <v>-2.0000000000000002E-5</v>
      </c>
      <c r="D41" t="s">
        <v>112</v>
      </c>
      <c r="E41">
        <v>-0.01</v>
      </c>
      <c r="F41">
        <v>0.01</v>
      </c>
      <c r="G41">
        <v>-1.5E-3</v>
      </c>
      <c r="H41">
        <v>1.5E-3</v>
      </c>
    </row>
    <row r="42" spans="1:8">
      <c r="A42" s="3" t="s">
        <v>61</v>
      </c>
      <c r="B42" s="5">
        <v>7</v>
      </c>
      <c r="C42" s="11" t="s">
        <v>113</v>
      </c>
      <c r="D42" t="s">
        <v>114</v>
      </c>
      <c r="E42">
        <v>0</v>
      </c>
      <c r="G42">
        <v>5</v>
      </c>
      <c r="H42">
        <v>10</v>
      </c>
    </row>
    <row r="43" spans="1:8">
      <c r="A43" t="s">
        <v>62</v>
      </c>
      <c r="B43" s="5">
        <v>-41.3</v>
      </c>
      <c r="C43" s="11" t="s">
        <v>115</v>
      </c>
      <c r="D43" t="s">
        <v>116</v>
      </c>
      <c r="E43" t="s">
        <v>117</v>
      </c>
    </row>
    <row r="44" spans="1:8">
      <c r="A44" t="s">
        <v>63</v>
      </c>
      <c r="B44" s="5">
        <v>0.1</v>
      </c>
      <c r="C44" s="11" t="s">
        <v>118</v>
      </c>
      <c r="D44" t="s">
        <v>119</v>
      </c>
      <c r="E44">
        <v>0</v>
      </c>
      <c r="G44">
        <v>0.1</v>
      </c>
      <c r="H44">
        <v>0.1</v>
      </c>
    </row>
    <row r="46" spans="1:8">
      <c r="A46" t="s">
        <v>64</v>
      </c>
    </row>
    <row r="48" spans="1:8">
      <c r="A48" t="s">
        <v>65</v>
      </c>
      <c r="B48" s="5">
        <v>0.01</v>
      </c>
      <c r="D48" t="s">
        <v>69</v>
      </c>
      <c r="E48">
        <v>0</v>
      </c>
      <c r="F48">
        <v>1</v>
      </c>
      <c r="G48">
        <v>0</v>
      </c>
      <c r="H48">
        <v>0.02</v>
      </c>
    </row>
    <row r="49" spans="1:9">
      <c r="A49" t="s">
        <v>66</v>
      </c>
      <c r="B49" s="5">
        <v>0.5</v>
      </c>
      <c r="D49" t="s">
        <v>120</v>
      </c>
      <c r="E49">
        <v>0</v>
      </c>
      <c r="F49">
        <v>1</v>
      </c>
      <c r="G49">
        <v>0.5</v>
      </c>
      <c r="H49">
        <v>0.5</v>
      </c>
    </row>
    <row r="50" spans="1:9">
      <c r="A50" t="s">
        <v>79</v>
      </c>
      <c r="B50" s="5">
        <v>0.33300000000000002</v>
      </c>
      <c r="D50" t="s">
        <v>121</v>
      </c>
      <c r="E50">
        <v>0</v>
      </c>
      <c r="F50">
        <v>1</v>
      </c>
      <c r="G50">
        <v>0.2</v>
      </c>
      <c r="H50">
        <v>0.6</v>
      </c>
    </row>
    <row r="51" spans="1:9">
      <c r="A51" t="s">
        <v>67</v>
      </c>
      <c r="B51" s="5">
        <v>-0.4</v>
      </c>
      <c r="C51" s="11" t="s">
        <v>115</v>
      </c>
      <c r="D51" t="s">
        <v>122</v>
      </c>
      <c r="F51">
        <v>0</v>
      </c>
      <c r="G51">
        <v>-5</v>
      </c>
      <c r="H51">
        <v>0</v>
      </c>
    </row>
    <row r="52" spans="1:9">
      <c r="A52" t="s">
        <v>68</v>
      </c>
      <c r="B52" s="5">
        <v>-26</v>
      </c>
      <c r="C52" s="11" t="s">
        <v>115</v>
      </c>
      <c r="D52" t="s">
        <v>123</v>
      </c>
      <c r="E52">
        <v>-37</v>
      </c>
      <c r="F52" t="s">
        <v>124</v>
      </c>
    </row>
    <row r="54" spans="1:9">
      <c r="A54" t="s">
        <v>70</v>
      </c>
    </row>
    <row r="56" spans="1:9">
      <c r="A56" t="s">
        <v>71</v>
      </c>
      <c r="B56" s="5">
        <v>17.57</v>
      </c>
      <c r="D56" t="s">
        <v>75</v>
      </c>
      <c r="E56" t="s">
        <v>77</v>
      </c>
    </row>
    <row r="57" spans="1:9">
      <c r="A57" t="s">
        <v>72</v>
      </c>
      <c r="B57" s="5">
        <v>241.9</v>
      </c>
      <c r="E57" t="s">
        <v>128</v>
      </c>
    </row>
    <row r="58" spans="1:9">
      <c r="A58" t="s">
        <v>73</v>
      </c>
      <c r="B58" s="5">
        <v>22.48</v>
      </c>
      <c r="D58" t="s">
        <v>76</v>
      </c>
      <c r="E58" t="s">
        <v>78</v>
      </c>
    </row>
    <row r="59" spans="1:9">
      <c r="A59" t="s">
        <v>74</v>
      </c>
      <c r="B59" s="5">
        <v>273.14999999999998</v>
      </c>
    </row>
    <row r="61" spans="1:9">
      <c r="A61" t="s">
        <v>81</v>
      </c>
    </row>
    <row r="62" spans="1:9">
      <c r="E62" t="s">
        <v>85</v>
      </c>
      <c r="F62" t="s">
        <v>86</v>
      </c>
    </row>
    <row r="63" spans="1:9" ht="17.5">
      <c r="A63" t="s">
        <v>82</v>
      </c>
      <c r="B63" s="5">
        <v>1.0319</v>
      </c>
      <c r="D63" t="s">
        <v>125</v>
      </c>
      <c r="E63">
        <v>1.0285</v>
      </c>
      <c r="F63">
        <v>1.0319</v>
      </c>
      <c r="H63" s="9"/>
      <c r="I63" s="9"/>
    </row>
    <row r="64" spans="1:9" ht="17.5">
      <c r="A64" t="s">
        <v>83</v>
      </c>
      <c r="B64" s="5">
        <v>1.0164</v>
      </c>
      <c r="D64" t="s">
        <v>126</v>
      </c>
      <c r="E64">
        <v>1.0250999999999999</v>
      </c>
      <c r="F64">
        <v>1.0164</v>
      </c>
      <c r="H64" s="9"/>
      <c r="I64" s="9"/>
    </row>
    <row r="65" spans="1:9" ht="17.5">
      <c r="A65" t="s">
        <v>84</v>
      </c>
      <c r="B65" s="5">
        <v>1.016399126752596</v>
      </c>
      <c r="D65" t="s">
        <v>127</v>
      </c>
      <c r="E65">
        <v>1.0146599999999999</v>
      </c>
      <c r="F65">
        <f>F63^0.518</f>
        <v>1.016399126752596</v>
      </c>
      <c r="H65" s="9"/>
      <c r="I65" s="9"/>
    </row>
    <row r="66" spans="1:9">
      <c r="H66" s="9"/>
      <c r="I66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1476-E90F-43DB-BA0A-1BD6C166B92F}">
  <dimension ref="A2:B22"/>
  <sheetViews>
    <sheetView workbookViewId="0">
      <selection activeCell="B18" sqref="B18"/>
    </sheetView>
  </sheetViews>
  <sheetFormatPr defaultRowHeight="14.5"/>
  <sheetData>
    <row r="2" spans="1:2">
      <c r="A2" t="s">
        <v>25</v>
      </c>
    </row>
    <row r="3" spans="1:2">
      <c r="A3" t="s">
        <v>26</v>
      </c>
    </row>
    <row r="4" spans="1:2">
      <c r="A4" t="s">
        <v>34</v>
      </c>
      <c r="B4">
        <f>IF(input!F22="Majoube71", 1137,0)</f>
        <v>1137</v>
      </c>
    </row>
    <row r="5" spans="1:2">
      <c r="A5" t="s">
        <v>35</v>
      </c>
      <c r="B5">
        <f>IF(input!F22="Majoube71", 0.4156,0)</f>
        <v>0.41560000000000002</v>
      </c>
    </row>
    <row r="6" spans="1:2">
      <c r="A6" t="s">
        <v>36</v>
      </c>
      <c r="B6">
        <f>IF(input!F22="Majoube71", 0.002067,0)</f>
        <v>2.0669999999999998E-3</v>
      </c>
    </row>
    <row r="7" spans="1:2">
      <c r="A7" t="s">
        <v>27</v>
      </c>
    </row>
    <row r="8" spans="1:2">
      <c r="A8" t="s">
        <v>37</v>
      </c>
      <c r="B8">
        <f>IF(input!F22="Majoube71", 24844,0)</f>
        <v>24844</v>
      </c>
    </row>
    <row r="9" spans="1:2">
      <c r="A9" t="s">
        <v>38</v>
      </c>
      <c r="B9">
        <f>IF(input!F22="Majoube71", 76.248,0)</f>
        <v>76.248000000000005</v>
      </c>
    </row>
    <row r="10" spans="1:2">
      <c r="A10" t="s">
        <v>39</v>
      </c>
      <c r="B10">
        <f>IF(input!F22="Majoube71", 0.05,0)</f>
        <v>0.05</v>
      </c>
    </row>
    <row r="11" spans="1:2">
      <c r="A11" t="s">
        <v>45</v>
      </c>
    </row>
    <row r="12" spans="1:2">
      <c r="A12" t="s">
        <v>40</v>
      </c>
      <c r="B12">
        <f>IF(input!F29="Merlivat&amp;Nief", 15013,0)</f>
        <v>15013</v>
      </c>
    </row>
    <row r="13" spans="1:2">
      <c r="A13" t="s">
        <v>41</v>
      </c>
      <c r="B13">
        <f>IF(input!F29="Merlivat&amp;Nief", 0.09738,0)</f>
        <v>9.7379999999999994E-2</v>
      </c>
    </row>
    <row r="14" spans="1:2">
      <c r="A14" t="s">
        <v>56</v>
      </c>
    </row>
    <row r="15" spans="1:2">
      <c r="A15" t="s">
        <v>26</v>
      </c>
    </row>
    <row r="16" spans="1:2">
      <c r="A16" t="s">
        <v>46</v>
      </c>
      <c r="B16">
        <f>IF(input!F33="Ellehoj13",8312.5,(IF(input!F33="Merlivat&amp;Nief",0,0)))</f>
        <v>0</v>
      </c>
    </row>
    <row r="17" spans="1:2">
      <c r="A17" t="s">
        <v>47</v>
      </c>
      <c r="B17">
        <f>IF(input!F33="Ellehoj13",49.192,(IF(input!F33="Merlivat&amp;Nief",-11.839,0)))</f>
        <v>-11.839</v>
      </c>
    </row>
    <row r="18" spans="1:2">
      <c r="A18" t="s">
        <v>48</v>
      </c>
      <c r="B18">
        <f>IF(input!F33="Ellehoj13",0.0831,(IF(input!F33="Merlivat&amp;Nief",-0.028224,0)))</f>
        <v>-2.8223999999999999E-2</v>
      </c>
    </row>
    <row r="19" spans="1:2">
      <c r="A19" t="s">
        <v>27</v>
      </c>
    </row>
    <row r="20" spans="1:2">
      <c r="A20" t="s">
        <v>51</v>
      </c>
      <c r="B20">
        <f>IF(input!F33="Ellehoj13",48888,(IF(input!F33="Merlivat&amp;Nief",16288,0)))</f>
        <v>16288</v>
      </c>
    </row>
    <row r="21" spans="1:2">
      <c r="A21" t="s">
        <v>52</v>
      </c>
      <c r="B21">
        <f>IF(input!F33="Ellehoj13",203.1,(IF(input!F33="Merlivat&amp;Nief",0,0)))</f>
        <v>0</v>
      </c>
    </row>
    <row r="22" spans="1:2">
      <c r="A22" t="s">
        <v>53</v>
      </c>
      <c r="B22">
        <f>IF(input!F33="Ellehoj13",0.2133,(IF(input!F33="Merlivat&amp;Nief",-0.0945,0)))</f>
        <v>-9.4500000000000001E-2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input</vt:lpstr>
      <vt:lpstr>fractionation coefs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Екайкин</dc:creator>
  <cp:lastModifiedBy>Екайкин</cp:lastModifiedBy>
  <dcterms:created xsi:type="dcterms:W3CDTF">2023-01-10T10:37:45Z</dcterms:created>
  <dcterms:modified xsi:type="dcterms:W3CDTF">2024-02-08T14:27:35Z</dcterms:modified>
</cp:coreProperties>
</file>